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EFE-Flujo de Efectivo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'EFE-Flujo de Efectivo'!$A$5:$H$66</definedName>
    <definedName name="_xlnm.Print_Area" localSheetId="0">'EFE-Flujo de Efectivo'!$A$1:$K$73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1" l="1"/>
  <c r="D61" i="1"/>
  <c r="L59" i="1"/>
  <c r="K59" i="1"/>
  <c r="J59" i="1"/>
  <c r="I59" i="1"/>
  <c r="G59" i="1"/>
  <c r="F59" i="1"/>
  <c r="E59" i="1"/>
  <c r="C59" i="1"/>
  <c r="H58" i="1"/>
  <c r="H57" i="1"/>
  <c r="H55" i="1"/>
  <c r="M53" i="1"/>
  <c r="O53" i="1" s="1"/>
  <c r="H53" i="1"/>
  <c r="H51" i="1"/>
  <c r="H50" i="1"/>
  <c r="H49" i="1"/>
  <c r="H48" i="1"/>
  <c r="M47" i="1"/>
  <c r="H47" i="1"/>
  <c r="H46" i="1"/>
  <c r="L44" i="1"/>
  <c r="L61" i="1" s="1"/>
  <c r="L63" i="1" s="1"/>
  <c r="K44" i="1"/>
  <c r="J44" i="1"/>
  <c r="J61" i="1" s="1"/>
  <c r="J63" i="1" s="1"/>
  <c r="M66" i="1" s="1"/>
  <c r="I44" i="1"/>
  <c r="G44" i="1"/>
  <c r="F44" i="1"/>
  <c r="F61" i="1" s="1"/>
  <c r="E44" i="1"/>
  <c r="H42" i="1"/>
  <c r="H41" i="1"/>
  <c r="H40" i="1"/>
  <c r="H39" i="1"/>
  <c r="H38" i="1"/>
  <c r="H37" i="1"/>
  <c r="C36" i="1"/>
  <c r="H36" i="1" s="1"/>
  <c r="H34" i="1"/>
  <c r="H33" i="1"/>
  <c r="H32" i="1"/>
  <c r="H31" i="1"/>
  <c r="H44" i="1" s="1"/>
  <c r="H30" i="1"/>
  <c r="H29" i="1"/>
  <c r="L26" i="1"/>
  <c r="K26" i="1"/>
  <c r="K61" i="1" s="1"/>
  <c r="K63" i="1" s="1"/>
  <c r="J26" i="1"/>
  <c r="G26" i="1"/>
  <c r="G61" i="1" s="1"/>
  <c r="F26" i="1"/>
  <c r="H23" i="1"/>
  <c r="H22" i="1"/>
  <c r="H21" i="1"/>
  <c r="M20" i="1"/>
  <c r="H20" i="1"/>
  <c r="C20" i="1"/>
  <c r="C19" i="1"/>
  <c r="H19" i="1" s="1"/>
  <c r="M18" i="1"/>
  <c r="C18" i="1"/>
  <c r="H18" i="1" s="1"/>
  <c r="M17" i="1"/>
  <c r="O13" i="1" s="1"/>
  <c r="O14" i="1" s="1"/>
  <c r="H17" i="1"/>
  <c r="C17" i="1"/>
  <c r="C16" i="1"/>
  <c r="H16" i="1" s="1"/>
  <c r="M14" i="1"/>
  <c r="E14" i="1"/>
  <c r="C14" i="1"/>
  <c r="H14" i="1" s="1"/>
  <c r="H13" i="1"/>
  <c r="H12" i="1"/>
  <c r="H11" i="1"/>
  <c r="O10" i="1"/>
  <c r="I10" i="1"/>
  <c r="H10" i="1"/>
  <c r="E10" i="1"/>
  <c r="C10" i="1"/>
  <c r="M10" i="1" s="1"/>
  <c r="I9" i="1"/>
  <c r="I26" i="1" s="1"/>
  <c r="I61" i="1" s="1"/>
  <c r="I63" i="1" s="1"/>
  <c r="E9" i="1"/>
  <c r="E26" i="1" s="1"/>
  <c r="E61" i="1" s="1"/>
  <c r="E63" i="1" s="1"/>
  <c r="C9" i="1"/>
  <c r="H9" i="1" s="1"/>
  <c r="H8" i="1"/>
  <c r="H7" i="1"/>
  <c r="E5" i="1"/>
  <c r="C5" i="1"/>
  <c r="A3" i="1"/>
  <c r="A1" i="1"/>
  <c r="H26" i="1" l="1"/>
  <c r="G63" i="1"/>
  <c r="H56" i="1" s="1"/>
  <c r="H54" i="1"/>
  <c r="H59" i="1" s="1"/>
  <c r="O56" i="1"/>
  <c r="O48" i="1"/>
  <c r="C44" i="1"/>
  <c r="M9" i="1"/>
  <c r="C26" i="1"/>
  <c r="C61" i="1" l="1"/>
  <c r="C63" i="1" l="1"/>
  <c r="H61" i="1"/>
  <c r="I67" i="1" l="1"/>
  <c r="H63" i="1"/>
</calcChain>
</file>

<file path=xl/sharedStrings.xml><?xml version="1.0" encoding="utf-8"?>
<sst xmlns="http://schemas.openxmlformats.org/spreadsheetml/2006/main" count="60" uniqueCount="55">
  <si>
    <t>Correspondiente al 31 del mes de enero  del  año  2022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</si>
  <si>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</si>
  <si>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</si>
  <si>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</si>
  <si>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</si>
  <si>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</si>
  <si>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</si>
  <si>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</si>
  <si>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</si>
  <si>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</si>
  <si>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</si>
  <si>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</si>
  <si>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</si>
  <si>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</si>
  <si>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</si>
  <si>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</si>
  <si>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</si>
  <si>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</si>
  <si>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</si>
  <si>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</si>
  <si>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 xml:space="preserve"> 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</si>
  <si>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</si>
  <si>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</si>
  <si>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</si>
  <si>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</si>
  <si>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</si>
  <si>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</si>
  <si>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</si>
  <si>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</si>
  <si>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</si>
  <si>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</si>
  <si>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</si>
  <si>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</si>
  <si>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</si>
  <si>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</si>
  <si>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</si>
  <si>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</si>
  <si>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incremetno cuetnas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</si>
  <si>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</si>
  <si>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</si>
  <si>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</si>
  <si>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</si>
  <si>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</si>
  <si>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</si>
  <si>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</si>
  <si>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</si>
  <si>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</si>
  <si>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</si>
  <si>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</si>
  <si>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</si>
  <si>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Las notas en las páginas 7 a 14 son parte integral de estos Estados Financieros.</t>
  </si>
  <si>
    <t>13299182.04.</t>
  </si>
  <si>
    <t>REYNALDO JAVIER</t>
  </si>
  <si>
    <t>Enc. De la División de Contabilidad de la Defensa Civil.</t>
  </si>
  <si>
    <t>Firma del Director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</si>
</sst>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u val="singleAccounting"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2" xfId="0" applyNumberFormat="1" applyFont="1" applyBorder="1" applyAlignment="1">
      <alignment horizontal="center" vertical="center"/>
    </xf>
    <xf numFmtId="17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1" fontId="4" fillId="0" borderId="0" xfId="0" applyNumberFormat="1" applyFont="1"/>
    <xf numFmtId="0" fontId="4" fillId="0" borderId="0" xfId="0" applyFont="1"/>
    <xf numFmtId="41" fontId="3" fillId="0" borderId="0" xfId="0" applyNumberFormat="1" applyFont="1"/>
    <xf numFmtId="3" fontId="3" fillId="0" borderId="0" xfId="0" applyNumberFormat="1" applyFont="1" applyAlignment="1">
      <alignment vertical="center"/>
    </xf>
    <xf numFmtId="43" fontId="0" fillId="0" borderId="0" xfId="1" applyFont="1"/>
    <xf numFmtId="0" fontId="3" fillId="0" borderId="0" xfId="0" applyFont="1" applyAlignment="1">
      <alignment vertical="center" wrapText="1"/>
    </xf>
    <xf numFmtId="41" fontId="2" fillId="0" borderId="0" xfId="0" applyNumberFormat="1" applyFont="1"/>
    <xf numFmtId="0" fontId="3" fillId="0" borderId="0" xfId="0" applyFont="1"/>
    <xf numFmtId="43" fontId="3" fillId="0" borderId="0" xfId="0" applyNumberFormat="1" applyFont="1" applyAlignment="1">
      <alignment vertical="center"/>
    </xf>
    <xf numFmtId="43" fontId="0" fillId="0" borderId="0" xfId="0" applyNumberFormat="1"/>
    <xf numFmtId="3" fontId="2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3" fontId="4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0" fontId="3" fillId="0" borderId="0" xfId="0" applyFont="1" applyAlignment="1">
      <alignment wrapText="1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center"/>
    </xf>
    <xf numFmtId="41" fontId="2" fillId="0" borderId="0" xfId="0" applyNumberFormat="1" applyFont="1" applyAlignment="1">
      <alignment horizontal="justify" vertical="center"/>
    </xf>
    <xf numFmtId="43" fontId="2" fillId="0" borderId="0" xfId="0" applyNumberFormat="1" applyFont="1" applyAlignment="1">
      <alignment vertical="center"/>
    </xf>
    <xf numFmtId="41" fontId="3" fillId="2" borderId="0" xfId="0" applyNumberFormat="1" applyFont="1" applyFill="1"/>
    <xf numFmtId="41" fontId="2" fillId="2" borderId="0" xfId="0" applyNumberFormat="1" applyFont="1" applyFill="1"/>
    <xf numFmtId="43" fontId="4" fillId="0" borderId="0" xfId="0" applyNumberFormat="1" applyFont="1"/>
    <xf numFmtId="0" fontId="6" fillId="0" borderId="0" xfId="0" applyFont="1" applyAlignment="1">
      <alignment horizontal="left" vertical="center" indent="5"/>
    </xf>
    <xf numFmtId="4" fontId="4" fillId="0" borderId="0" xfId="0" applyNumberFormat="1" applyFont="1" applyAlignment="1">
      <alignment vertical="center"/>
    </xf>
    <xf numFmtId="0" fontId="2" fillId="0" borderId="0" xfId="0" applyFont="1" applyAlignment="1">
      <alignment horizontal="justify" vertical="top"/>
    </xf>
    <xf numFmtId="41" fontId="7" fillId="0" borderId="0" xfId="0" applyNumberFormat="1" applyFont="1" applyAlignment="1">
      <alignment vertical="center"/>
    </xf>
    <xf numFmtId="0" fontId="4" fillId="0" borderId="0" xfId="0" applyFont="1" applyAlignment="1">
      <alignment wrapText="1"/>
    </xf>
    <xf numFmtId="43" fontId="4" fillId="0" borderId="0" xfId="1" applyFont="1" applyAlignment="1">
      <alignment vertical="center"/>
    </xf>
    <xf numFmtId="43" fontId="4" fillId="0" borderId="0" xfId="0" applyNumberFormat="1" applyFont="1" applyAlignment="1">
      <alignment vertical="center"/>
    </xf>
    <xf numFmtId="4" fontId="8" fillId="0" borderId="0" xfId="0" applyNumberFormat="1" applyFont="1"/>
    <xf numFmtId="4" fontId="0" fillId="0" borderId="0" xfId="0" applyNumberFormat="1"/>
    <xf numFmtId="0" fontId="9" fillId="0" borderId="0" xfId="0" applyFont="1" applyAlignment="1">
      <alignment horizontal="left" vertical="center" indent="5"/>
    </xf>
    <xf numFmtId="43" fontId="10" fillId="0" borderId="0" xfId="0" applyNumberFormat="1" applyFont="1"/>
    <xf numFmtId="0" fontId="2" fillId="0" borderId="0" xfId="0" applyFont="1"/>
    <xf numFmtId="41" fontId="11" fillId="0" borderId="0" xfId="0" applyNumberFormat="1" applyFont="1" applyAlignment="1">
      <alignment vertical="center"/>
    </xf>
    <xf numFmtId="41" fontId="2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3009900</xdr:colOff>
      <xdr:row>0</xdr:row>
      <xdr:rowOff>285749</xdr:rowOff>
    </xdr:from>
    <xdr:to>
      <xdr:col>0</xdr:col>
      <xdr:colOff>4267200</xdr:colOff>
      <xdr:row>0</xdr:row>
      <xdr:rowOff>1162050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7E9889-1C8D-44DF-BDF3-9DD76801B02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3009900" y="285749"/>
          <a:ext cx="1257300" cy="8763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EN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</sheetNames>
    <sheetDataSet>
      <sheetData sheetId="0">
        <row r="42">
          <cell r="E42">
            <v>84411</v>
          </cell>
        </row>
      </sheetData>
      <sheetData sheetId="1"/>
      <sheetData sheetId="2">
        <row r="2">
          <cell r="U2">
            <v>9223034.1300000008</v>
          </cell>
          <cell r="V2">
            <v>1278882.57</v>
          </cell>
          <cell r="W2">
            <v>2664759.2800000003</v>
          </cell>
        </row>
        <row r="11">
          <cell r="D11">
            <v>2022</v>
          </cell>
          <cell r="F11">
            <v>2021</v>
          </cell>
        </row>
        <row r="37">
          <cell r="D37">
            <v>-850000</v>
          </cell>
          <cell r="M37">
            <v>0</v>
          </cell>
        </row>
        <row r="38">
          <cell r="D38">
            <v>-13225679.449999999</v>
          </cell>
          <cell r="M38">
            <v>0</v>
          </cell>
        </row>
        <row r="158">
          <cell r="D158">
            <v>350000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88"/>
  <sheetViews>
    <sheetView tabSelected="1" view="pageBreakPreview" zoomScaleSheetLayoutView="100" workbookViewId="0">
      <selection sqref="A1:E1"/>
    </sheetView>
  </sheetViews>
  <sheetFormatPr baseColWidth="10" defaultColWidth="11.42578125" defaultRowHeight="15" x14ac:dyDescent="0.25"/>
  <cols>
    <col min="1" max="1" width="92.140625" style="2" customWidth="1"/>
    <col min="2" max="2" width="30.7109375" style="2" hidden="1" customWidth="1"/>
    <col min="3" max="3" width="19.140625" style="2" customWidth="1"/>
    <col min="4" max="4" width="4.28515625" style="2" hidden="1" customWidth="1"/>
    <col min="5" max="5" width="21.140625" style="2" hidden="1" customWidth="1"/>
    <col min="6" max="6" width="2.7109375" style="2" hidden="1" customWidth="1"/>
    <col min="7" max="7" width="19.5703125" style="2" hidden="1" customWidth="1"/>
    <col min="8" max="8" width="12.5703125" style="2" hidden="1" customWidth="1"/>
    <col min="9" max="9" width="21.140625" style="2" hidden="1" customWidth="1"/>
    <col min="10" max="10" width="20.140625" style="2" hidden="1" customWidth="1"/>
    <col min="11" max="12" width="20.140625" style="3" hidden="1" customWidth="1"/>
    <col min="13" max="13" width="16.5703125" style="3" hidden="1" customWidth="1"/>
    <col min="14" max="14" width="20.140625" style="3" hidden="1" customWidth="1"/>
    <col min="15" max="15" width="17" style="3" hidden="1" customWidth="1"/>
    <col min="16" max="16" width="15.42578125" style="3" bestFit="1" customWidth="1"/>
    <col min="17" max="17" width="15.85546875" style="3" bestFit="1" customWidth="1"/>
    <col min="18" max="18" width="16.140625" style="3" bestFit="1" customWidth="1"/>
    <col min="19" max="19" width="19" style="3" customWidth="1"/>
    <col min="20" max="23" width="11.42578125" style="3"/>
    <col min="24" max="24" width="15.85546875" style="3" bestFit="1" customWidth="1"/>
    <col min="25" max="25" width="11.42578125" style="3"/>
    <col min="26" max="26" width="15.85546875" style="3" bestFit="1" customWidth="1"/>
    <col min="27" max="27" width="13" style="3" bestFit="1" customWidth="1"/>
    <col min="28" max="16384" width="11.42578125" style="3"/>
  </cols>
  <sheetData>
    <row r="1" spans="1:17" ht="120.75" customHeight="1" x14ac:dyDescent="0.3">
      <c r="A1" s="64" t="str">
        <f>'[1]Flujo de Efectivo'!A2</f>
        <v>Estado de Flujo de Efectivo</v>
      </c>
      <c r="B1" s="65"/>
      <c r="C1" s="64"/>
      <c r="D1" s="65"/>
      <c r="E1" s="65"/>
      <c r="F1" s="1"/>
    </row>
    <row r="2" spans="1:17" ht="18.75" x14ac:dyDescent="0.3">
      <c r="A2" s="64" t="s">
        <v>0</v>
      </c>
      <c r="B2" s="65"/>
      <c r="C2" s="64"/>
      <c r="D2" s="65"/>
      <c r="E2" s="65"/>
      <c r="F2" s="1"/>
    </row>
    <row r="3" spans="1:17" ht="18.75" x14ac:dyDescent="0.3">
      <c r="A3" s="64" t="str">
        <f>'[1]Flujo de Efectivo'!A4</f>
        <v>(Valores en RD$)</v>
      </c>
      <c r="B3" s="65"/>
      <c r="C3" s="64"/>
      <c r="D3" s="65"/>
      <c r="E3" s="65"/>
      <c r="F3" s="1"/>
    </row>
    <row r="4" spans="1:17" ht="14.25" customHeight="1" thickBot="1" x14ac:dyDescent="0.3">
      <c r="A4" s="4"/>
      <c r="B4" s="4"/>
      <c r="C4" s="5"/>
      <c r="D4" s="5"/>
      <c r="E4" s="1"/>
      <c r="F4" s="1"/>
    </row>
    <row r="5" spans="1:17" ht="19.5" thickBot="1" x14ac:dyDescent="0.3">
      <c r="A5" s="1"/>
      <c r="B5" s="1"/>
      <c r="C5" s="6">
        <f>+'[2]BC Balance Comprobación'!D11</f>
        <v>2022</v>
      </c>
      <c r="D5" s="6"/>
      <c r="E5" s="6">
        <f>+'[2]BC Balance Comprobación'!F11</f>
        <v>2021</v>
      </c>
      <c r="F5" s="1"/>
      <c r="G5" s="7">
        <v>44197</v>
      </c>
      <c r="I5" s="8">
        <v>44228</v>
      </c>
      <c r="J5" s="9">
        <v>44256</v>
      </c>
      <c r="K5" s="9">
        <v>44287</v>
      </c>
      <c r="L5" s="9">
        <v>44317</v>
      </c>
    </row>
    <row r="6" spans="1:17" ht="18.75" x14ac:dyDescent="0.25">
      <c r="A6" s="10" t="s">
        <v>1</v>
      </c>
      <c r="B6" s="10"/>
      <c r="C6" s="11"/>
      <c r="D6" s="11"/>
      <c r="E6" s="12"/>
      <c r="F6" s="1"/>
      <c r="H6" s="13"/>
      <c r="J6" s="14"/>
      <c r="K6" s="14"/>
    </row>
    <row r="7" spans="1:17" customFormat="1" ht="18.75" hidden="1" x14ac:dyDescent="0.3">
      <c r="A7" s="15" t="s">
        <v>2</v>
      </c>
      <c r="B7" s="15"/>
      <c r="C7" s="16">
        <v>0</v>
      </c>
      <c r="D7" s="16"/>
      <c r="E7" s="16">
        <v>0</v>
      </c>
      <c r="F7" s="17"/>
      <c r="G7" s="18"/>
      <c r="H7" s="16">
        <f t="shared" ref="H7:H14" si="0">+C7+E7</f>
        <v>0</v>
      </c>
      <c r="I7" s="17"/>
      <c r="J7" s="17"/>
    </row>
    <row r="8" spans="1:17" customFormat="1" ht="18.75" hidden="1" x14ac:dyDescent="0.25">
      <c r="A8" s="15" t="s">
        <v>3</v>
      </c>
      <c r="B8" s="15"/>
      <c r="C8" s="16">
        <v>0</v>
      </c>
      <c r="D8" s="16"/>
      <c r="E8" s="16">
        <v>0</v>
      </c>
      <c r="F8" s="17"/>
      <c r="G8" s="19"/>
      <c r="H8" s="16">
        <f t="shared" si="0"/>
        <v>0</v>
      </c>
      <c r="I8" s="17"/>
      <c r="J8" s="17"/>
      <c r="O8" s="20">
        <v>97913476.890000001</v>
      </c>
      <c r="P8" s="20"/>
    </row>
    <row r="9" spans="1:17" customFormat="1" ht="18.75" x14ac:dyDescent="0.3">
      <c r="A9" s="21" t="s">
        <v>4</v>
      </c>
      <c r="B9" s="18"/>
      <c r="C9" s="18">
        <f>-'[2]BC Balance Comprobación'!D37</f>
        <v>850000</v>
      </c>
      <c r="D9" s="22"/>
      <c r="E9" s="18">
        <f>'[2]BC Balance Comprobación'!M37</f>
        <v>0</v>
      </c>
      <c r="F9" s="23"/>
      <c r="G9" s="18">
        <v>250000</v>
      </c>
      <c r="H9" s="16">
        <f t="shared" si="0"/>
        <v>850000</v>
      </c>
      <c r="I9" s="24">
        <f>-'[3]BC Balance Comprobación'!J37</f>
        <v>1430000</v>
      </c>
      <c r="J9" s="24">
        <v>925000</v>
      </c>
      <c r="K9" s="24">
        <v>5470000</v>
      </c>
      <c r="M9" s="25">
        <f>+G9+I9+J9+K9</f>
        <v>8075000</v>
      </c>
      <c r="O9" s="20">
        <v>96320160.819999993</v>
      </c>
      <c r="Q9" s="20"/>
    </row>
    <row r="10" spans="1:17" ht="18.75" x14ac:dyDescent="0.25">
      <c r="A10" s="21" t="s">
        <v>5</v>
      </c>
      <c r="B10" s="19"/>
      <c r="C10" s="19">
        <f>-'[2]BC Balance Comprobación'!D38-'[2]BC Balance Comprobación'!D39</f>
        <v>13225679.449999999</v>
      </c>
      <c r="D10" s="26"/>
      <c r="E10" s="5">
        <f>'[2]BC Balance Comprobación'!M38</f>
        <v>0</v>
      </c>
      <c r="F10" s="1"/>
      <c r="G10" s="19">
        <v>12775551</v>
      </c>
      <c r="H10" s="13">
        <f t="shared" si="0"/>
        <v>13225679.449999999</v>
      </c>
      <c r="I10" s="24">
        <f>-'[3]BC Balance Comprobación'!J38</f>
        <v>22060869</v>
      </c>
      <c r="J10" s="24">
        <v>13121616.66</v>
      </c>
      <c r="K10" s="24">
        <v>18001583</v>
      </c>
      <c r="L10" s="24">
        <v>14704462</v>
      </c>
      <c r="M10" s="27">
        <f>+C10+G10+I10+J10+K10+L10</f>
        <v>93889761.109999999</v>
      </c>
      <c r="O10" s="28">
        <f>+O8-O9</f>
        <v>1593316.0700000077</v>
      </c>
    </row>
    <row r="11" spans="1:17" customFormat="1" ht="18.75" hidden="1" x14ac:dyDescent="0.25">
      <c r="A11" s="15" t="s">
        <v>6</v>
      </c>
      <c r="B11" s="15">
        <v>79000</v>
      </c>
      <c r="C11" s="29"/>
      <c r="D11" s="29"/>
      <c r="E11" s="16">
        <v>0</v>
      </c>
      <c r="F11" s="17"/>
      <c r="G11" s="29"/>
      <c r="H11" s="16">
        <f t="shared" si="0"/>
        <v>0</v>
      </c>
      <c r="I11" s="24"/>
      <c r="J11" s="17"/>
    </row>
    <row r="12" spans="1:17" customFormat="1" ht="18.75" hidden="1" x14ac:dyDescent="0.3">
      <c r="A12" s="15" t="s">
        <v>7</v>
      </c>
      <c r="B12" s="15"/>
      <c r="C12" s="29">
        <v>0</v>
      </c>
      <c r="D12" s="29"/>
      <c r="E12" s="16"/>
      <c r="F12" s="17"/>
      <c r="G12" s="30"/>
      <c r="H12" s="16">
        <f t="shared" si="0"/>
        <v>0</v>
      </c>
      <c r="I12" s="24"/>
      <c r="J12" s="17"/>
    </row>
    <row r="13" spans="1:17" customFormat="1" ht="18.75" hidden="1" x14ac:dyDescent="0.3">
      <c r="A13" s="15" t="s">
        <v>8</v>
      </c>
      <c r="B13" s="15">
        <v>-6923283.4199999999</v>
      </c>
      <c r="C13" s="29">
        <v>0</v>
      </c>
      <c r="D13" s="29"/>
      <c r="E13" s="16">
        <v>0</v>
      </c>
      <c r="F13" s="17"/>
      <c r="G13" s="18"/>
      <c r="H13" s="16">
        <f t="shared" si="0"/>
        <v>0</v>
      </c>
      <c r="I13" s="24"/>
      <c r="J13" s="17"/>
      <c r="K13" s="20"/>
      <c r="O13" s="25">
        <f>+M17+M18+M20</f>
        <v>-83074913.910000011</v>
      </c>
    </row>
    <row r="14" spans="1:17" customFormat="1" ht="18.75" x14ac:dyDescent="0.3">
      <c r="A14" s="21" t="s">
        <v>9</v>
      </c>
      <c r="B14" s="30"/>
      <c r="C14" s="30">
        <f>-'[2]BC Balance Comprobación'!D39</f>
        <v>0</v>
      </c>
      <c r="D14" s="31"/>
      <c r="E14" s="18">
        <f>'[2]BC Balance Comprobación'!M39</f>
        <v>0</v>
      </c>
      <c r="F14" s="23"/>
      <c r="G14" s="16"/>
      <c r="H14" s="16">
        <f t="shared" si="0"/>
        <v>0</v>
      </c>
      <c r="I14" s="24">
        <v>9000</v>
      </c>
      <c r="J14" s="24">
        <v>6000</v>
      </c>
      <c r="K14" s="24">
        <v>15000</v>
      </c>
      <c r="M14" s="25">
        <f>+I14+J14+K14</f>
        <v>30000</v>
      </c>
      <c r="O14" s="25">
        <f>+O8+O13-P8</f>
        <v>14838562.979999989</v>
      </c>
    </row>
    <row r="15" spans="1:17" customFormat="1" ht="18.75" x14ac:dyDescent="0.3">
      <c r="A15" s="32"/>
      <c r="B15" s="18"/>
      <c r="C15" s="18"/>
      <c r="D15" s="22"/>
      <c r="E15" s="18"/>
      <c r="F15" s="23"/>
      <c r="G15" s="5"/>
      <c r="H15" s="16"/>
      <c r="I15" s="24"/>
      <c r="J15" s="17"/>
    </row>
    <row r="16" spans="1:17" customFormat="1" ht="18.75" x14ac:dyDescent="0.3">
      <c r="A16" s="15" t="s">
        <v>10</v>
      </c>
      <c r="B16" s="15">
        <v>0</v>
      </c>
      <c r="C16" s="5">
        <f>-'[2]BC Balance Comprobación'!D158</f>
        <v>-350000</v>
      </c>
      <c r="D16" s="16"/>
      <c r="E16" s="16">
        <v>0</v>
      </c>
      <c r="F16" s="17"/>
      <c r="G16" s="18"/>
      <c r="H16" s="16">
        <f t="shared" ref="H16:H23" si="1">+C16+E16</f>
        <v>-350000</v>
      </c>
      <c r="I16" s="24"/>
      <c r="J16" s="17"/>
    </row>
    <row r="17" spans="1:21" ht="18.75" x14ac:dyDescent="0.3">
      <c r="A17" s="21" t="s">
        <v>11</v>
      </c>
      <c r="B17" s="5"/>
      <c r="C17" s="5">
        <f>-'[2]BC Balance Comprobación'!U2</f>
        <v>-9223034.1300000008</v>
      </c>
      <c r="D17" s="33"/>
      <c r="E17" s="5">
        <v>-83368429</v>
      </c>
      <c r="F17" s="1"/>
      <c r="G17" s="18">
        <v>-5376484.4800000004</v>
      </c>
      <c r="H17" s="13">
        <f t="shared" si="1"/>
        <v>-92591463.129999995</v>
      </c>
      <c r="I17" s="24">
        <v>-10647791.65</v>
      </c>
      <c r="J17" s="24">
        <v>-9167463.0500000007</v>
      </c>
      <c r="K17" s="24">
        <v>-8447211.75</v>
      </c>
      <c r="L17" s="24">
        <v>-7744007.1299999999</v>
      </c>
      <c r="M17" s="27">
        <f>+C17+G17+I17+J17+K17+L17</f>
        <v>-50605992.190000005</v>
      </c>
      <c r="Q17" s="34"/>
      <c r="R17" s="27"/>
      <c r="S17" s="27"/>
    </row>
    <row r="18" spans="1:21" customFormat="1" ht="18.75" x14ac:dyDescent="0.3">
      <c r="A18" s="21" t="s">
        <v>12</v>
      </c>
      <c r="B18" s="18"/>
      <c r="C18" s="18">
        <f>-'[2]BC Balance Comprobación'!V2</f>
        <v>-1278882.57</v>
      </c>
      <c r="D18" s="22"/>
      <c r="E18" s="18">
        <v>-8951787</v>
      </c>
      <c r="F18" s="23"/>
      <c r="G18" s="18">
        <v>-698885.18</v>
      </c>
      <c r="H18" s="16">
        <f t="shared" si="1"/>
        <v>-10230669.57</v>
      </c>
      <c r="I18" s="24">
        <v>-1473063.08</v>
      </c>
      <c r="J18" s="24">
        <v>-1509455.22</v>
      </c>
      <c r="K18" s="24">
        <v>-1173946</v>
      </c>
      <c r="L18" s="24">
        <v>-1076106.99</v>
      </c>
      <c r="M18" s="35">
        <f>+C18+G18+J18+K18+L18</f>
        <v>-5737275.96</v>
      </c>
      <c r="S18" s="36"/>
    </row>
    <row r="19" spans="1:21" customFormat="1" ht="18.75" hidden="1" x14ac:dyDescent="0.3">
      <c r="A19" s="15" t="s">
        <v>13</v>
      </c>
      <c r="B19" s="15"/>
      <c r="C19" s="18">
        <f>-'[2]BC Balance Comprobación'!V3</f>
        <v>0</v>
      </c>
      <c r="D19" s="16"/>
      <c r="E19" s="16">
        <v>0</v>
      </c>
      <c r="F19" s="17"/>
      <c r="G19" s="16"/>
      <c r="H19" s="16">
        <f t="shared" si="1"/>
        <v>0</v>
      </c>
      <c r="I19" s="24">
        <v>0</v>
      </c>
      <c r="J19" s="24">
        <v>0</v>
      </c>
      <c r="K19" s="24">
        <v>0</v>
      </c>
      <c r="L19" s="24">
        <v>0</v>
      </c>
      <c r="S19" s="36"/>
    </row>
    <row r="20" spans="1:21" ht="18.75" x14ac:dyDescent="0.3">
      <c r="A20" s="21" t="s">
        <v>14</v>
      </c>
      <c r="B20" s="5"/>
      <c r="C20" s="18">
        <f>-'[2]BC Balance Comprobación'!W2</f>
        <v>-2664759.2800000003</v>
      </c>
      <c r="D20" s="33"/>
      <c r="E20" s="5">
        <v>-60758429</v>
      </c>
      <c r="F20" s="1"/>
      <c r="G20" s="16">
        <v>-65427</v>
      </c>
      <c r="H20" s="13">
        <f t="shared" si="1"/>
        <v>-63423188.280000001</v>
      </c>
      <c r="I20" s="24">
        <v>-7392769.4500000002</v>
      </c>
      <c r="J20" s="24">
        <v>-4770136.2300000004</v>
      </c>
      <c r="K20" s="24">
        <v>-8662082.6600000001</v>
      </c>
      <c r="L20" s="24">
        <v>-3176471.1399999997</v>
      </c>
      <c r="M20" s="34">
        <f>+C20+G20+I20+J20+K20+L20</f>
        <v>-26731645.760000002</v>
      </c>
    </row>
    <row r="21" spans="1:21" customFormat="1" ht="18.75" hidden="1" x14ac:dyDescent="0.25">
      <c r="A21" s="15" t="s">
        <v>15</v>
      </c>
      <c r="B21" s="15"/>
      <c r="C21" s="16">
        <v>0</v>
      </c>
      <c r="D21" s="16"/>
      <c r="E21" s="16">
        <v>0</v>
      </c>
      <c r="F21" s="17"/>
      <c r="G21" s="5"/>
      <c r="H21" s="16">
        <f t="shared" si="1"/>
        <v>0</v>
      </c>
      <c r="I21" s="24"/>
      <c r="J21" s="17"/>
      <c r="Q21" s="36"/>
    </row>
    <row r="22" spans="1:21" customFormat="1" ht="18.75" hidden="1" x14ac:dyDescent="0.25">
      <c r="A22" s="15" t="s">
        <v>16</v>
      </c>
      <c r="B22" s="15">
        <v>-288795</v>
      </c>
      <c r="C22" s="16">
        <v>0</v>
      </c>
      <c r="D22" s="16"/>
      <c r="E22" s="16">
        <v>0</v>
      </c>
      <c r="F22" s="17"/>
      <c r="G22" s="5"/>
      <c r="H22" s="16">
        <f t="shared" si="1"/>
        <v>0</v>
      </c>
      <c r="I22" s="24"/>
      <c r="J22" s="17"/>
      <c r="M22" s="35"/>
      <c r="S22" s="36"/>
    </row>
    <row r="23" spans="1:21" ht="18.75" hidden="1" x14ac:dyDescent="0.25">
      <c r="A23" s="21" t="s">
        <v>17</v>
      </c>
      <c r="B23" s="5"/>
      <c r="C23" s="5"/>
      <c r="D23" s="33"/>
      <c r="E23" s="5">
        <v>-8548025</v>
      </c>
      <c r="F23" s="37"/>
      <c r="G23" s="5"/>
      <c r="H23" s="13">
        <f t="shared" si="1"/>
        <v>-8548025</v>
      </c>
      <c r="I23" s="24"/>
      <c r="U23" s="34"/>
    </row>
    <row r="24" spans="1:21" ht="18.75" hidden="1" x14ac:dyDescent="0.25">
      <c r="A24" s="21"/>
      <c r="B24" s="5"/>
      <c r="C24" s="5"/>
      <c r="D24" s="33"/>
      <c r="E24" s="5"/>
      <c r="F24" s="37"/>
      <c r="G24" s="33"/>
      <c r="H24" s="13"/>
      <c r="I24" s="24"/>
    </row>
    <row r="25" spans="1:21" ht="24.75" customHeight="1" x14ac:dyDescent="0.3">
      <c r="A25" s="21" t="s">
        <v>18</v>
      </c>
      <c r="B25" s="5"/>
      <c r="C25" s="5"/>
      <c r="D25" s="33"/>
      <c r="E25" s="5"/>
      <c r="F25" s="37"/>
      <c r="G25" s="18"/>
      <c r="H25" s="13"/>
      <c r="I25" s="24"/>
      <c r="Q25" s="28"/>
    </row>
    <row r="26" spans="1:21" ht="18.75" x14ac:dyDescent="0.25">
      <c r="A26" s="38" t="s">
        <v>19</v>
      </c>
      <c r="B26" s="33"/>
      <c r="C26" s="33">
        <f>SUM(C7:C25)</f>
        <v>559003.46999999788</v>
      </c>
      <c r="D26" s="33"/>
      <c r="E26" s="33">
        <f t="shared" ref="E26:L26" si="2">SUM(E7:E25)</f>
        <v>-161626670</v>
      </c>
      <c r="F26" s="33">
        <f t="shared" si="2"/>
        <v>0</v>
      </c>
      <c r="G26" s="33">
        <f t="shared" si="2"/>
        <v>6884754.3399999999</v>
      </c>
      <c r="H26" s="33">
        <f t="shared" si="2"/>
        <v>-161067666.53</v>
      </c>
      <c r="I26" s="33">
        <f t="shared" si="2"/>
        <v>3986244.8199999994</v>
      </c>
      <c r="J26" s="33">
        <f t="shared" si="2"/>
        <v>-1394437.8400000008</v>
      </c>
      <c r="K26" s="33">
        <f t="shared" si="2"/>
        <v>5203342.59</v>
      </c>
      <c r="L26" s="33">
        <f t="shared" si="2"/>
        <v>2707876.74</v>
      </c>
      <c r="Q26" s="28"/>
    </row>
    <row r="27" spans="1:21" ht="18.75" x14ac:dyDescent="0.3">
      <c r="A27" s="1" t="s">
        <v>20</v>
      </c>
      <c r="B27" s="5"/>
      <c r="C27" s="5"/>
      <c r="D27" s="33"/>
      <c r="E27" s="5"/>
      <c r="F27" s="1"/>
      <c r="G27" s="18"/>
      <c r="H27" s="2" t="s">
        <v>21</v>
      </c>
      <c r="I27" s="24"/>
      <c r="J27" s="39"/>
      <c r="Q27" s="28"/>
    </row>
    <row r="28" spans="1:21" ht="18.75" x14ac:dyDescent="0.25">
      <c r="A28" s="4" t="s">
        <v>22</v>
      </c>
      <c r="B28" s="40"/>
      <c r="C28" s="40"/>
      <c r="D28" s="41"/>
      <c r="E28" s="33"/>
      <c r="F28" s="1"/>
      <c r="G28" s="33"/>
      <c r="H28" s="13"/>
      <c r="I28" s="24"/>
    </row>
    <row r="29" spans="1:21" customFormat="1" ht="18.75" hidden="1" x14ac:dyDescent="0.25">
      <c r="A29" s="15" t="s">
        <v>23</v>
      </c>
      <c r="B29" s="15">
        <v>44585</v>
      </c>
      <c r="C29" s="16">
        <v>0</v>
      </c>
      <c r="D29" s="16"/>
      <c r="E29" s="16">
        <v>0</v>
      </c>
      <c r="F29" s="17"/>
      <c r="G29" s="5">
        <v>-67114.9375</v>
      </c>
      <c r="H29" s="16">
        <f>+C29+E29</f>
        <v>0</v>
      </c>
      <c r="I29" s="24">
        <v>-460985.64999999997</v>
      </c>
      <c r="J29" s="24">
        <v>-2046096.781</v>
      </c>
      <c r="K29" s="5">
        <v>-1106252.8999999999</v>
      </c>
      <c r="L29" s="24">
        <v>-1989590.89</v>
      </c>
    </row>
    <row r="30" spans="1:21" customFormat="1" ht="18.75" hidden="1" x14ac:dyDescent="0.25">
      <c r="A30" s="15" t="s">
        <v>24</v>
      </c>
      <c r="B30" s="15"/>
      <c r="C30" s="16">
        <v>0</v>
      </c>
      <c r="D30" s="16"/>
      <c r="E30" s="16">
        <v>0</v>
      </c>
      <c r="F30" s="17"/>
      <c r="G30" s="33"/>
      <c r="H30" s="16">
        <f>+C30+E30</f>
        <v>0</v>
      </c>
      <c r="I30" s="24"/>
      <c r="J30" s="17"/>
    </row>
    <row r="31" spans="1:21" customFormat="1" ht="18.75" hidden="1" x14ac:dyDescent="0.25">
      <c r="A31" s="15" t="s">
        <v>25</v>
      </c>
      <c r="B31" s="15">
        <v>44585</v>
      </c>
      <c r="C31" s="16">
        <v>0</v>
      </c>
      <c r="D31" s="16"/>
      <c r="E31" s="16">
        <v>0</v>
      </c>
      <c r="F31" s="17"/>
      <c r="G31" s="16"/>
      <c r="H31" s="16">
        <f>+C31+E31</f>
        <v>0</v>
      </c>
      <c r="I31" s="42"/>
      <c r="J31" s="17"/>
    </row>
    <row r="32" spans="1:21" customFormat="1" ht="18.75" hidden="1" x14ac:dyDescent="0.25">
      <c r="A32" s="15" t="s">
        <v>26</v>
      </c>
      <c r="B32" s="15"/>
      <c r="C32" s="16">
        <v>0</v>
      </c>
      <c r="D32" s="16"/>
      <c r="E32" s="16">
        <v>0</v>
      </c>
      <c r="F32" s="17"/>
      <c r="G32" s="16"/>
      <c r="H32" s="16">
        <f>+C32+E32</f>
        <v>0</v>
      </c>
      <c r="I32" s="5"/>
      <c r="J32" s="17"/>
    </row>
    <row r="33" spans="1:27" customFormat="1" ht="18.75" hidden="1" x14ac:dyDescent="0.25">
      <c r="A33" s="15" t="s">
        <v>27</v>
      </c>
      <c r="B33" s="15">
        <v>3746146.709999999</v>
      </c>
      <c r="C33" s="16">
        <v>0</v>
      </c>
      <c r="D33" s="16"/>
      <c r="E33" s="16">
        <v>0</v>
      </c>
      <c r="F33" s="17"/>
      <c r="G33" s="16"/>
      <c r="H33" s="16">
        <f>+C33+E33</f>
        <v>0</v>
      </c>
      <c r="I33" s="33"/>
      <c r="J33" s="17"/>
    </row>
    <row r="34" spans="1:27" customFormat="1" ht="18.75" hidden="1" x14ac:dyDescent="0.3">
      <c r="A34" s="21" t="s">
        <v>9</v>
      </c>
      <c r="B34" s="43"/>
      <c r="C34" s="5"/>
      <c r="D34" s="44"/>
      <c r="E34" s="18">
        <v>2699113</v>
      </c>
      <c r="F34" s="23"/>
      <c r="G34" s="16"/>
      <c r="H34" s="16" t="e">
        <f>+#REF!+E34</f>
        <v>#REF!</v>
      </c>
      <c r="I34" s="25"/>
      <c r="J34" s="17"/>
      <c r="Q34" s="25"/>
      <c r="S34" s="25"/>
    </row>
    <row r="35" spans="1:27" customFormat="1" ht="18.75" x14ac:dyDescent="0.3">
      <c r="A35" s="32"/>
      <c r="B35" s="18"/>
      <c r="C35" s="18"/>
      <c r="D35" s="22"/>
      <c r="E35" s="18"/>
      <c r="F35" s="23"/>
      <c r="G35" s="5"/>
      <c r="H35" s="16"/>
      <c r="I35" s="16"/>
      <c r="J35" s="45"/>
      <c r="Q35" s="25"/>
      <c r="R35" s="25"/>
    </row>
    <row r="36" spans="1:27" ht="18.75" x14ac:dyDescent="0.25">
      <c r="A36" s="21" t="s">
        <v>28</v>
      </c>
      <c r="B36" s="5"/>
      <c r="C36" s="5">
        <f>+[2]ENERO!E42</f>
        <v>84411</v>
      </c>
      <c r="D36" s="33"/>
      <c r="E36" s="5">
        <v>-12714328.18</v>
      </c>
      <c r="F36" s="1"/>
      <c r="H36" s="13">
        <f t="shared" ref="H36:H42" si="3">+C36+E36</f>
        <v>-12629917.18</v>
      </c>
      <c r="I36" s="16"/>
      <c r="J36" s="13"/>
      <c r="Q36" s="27"/>
      <c r="R36" s="27"/>
    </row>
    <row r="37" spans="1:27" hidden="1" x14ac:dyDescent="0.25">
      <c r="A37" s="15" t="s">
        <v>29</v>
      </c>
      <c r="B37" s="15"/>
      <c r="C37" s="13"/>
      <c r="D37" s="13"/>
      <c r="E37" s="13"/>
      <c r="H37" s="13">
        <f t="shared" si="3"/>
        <v>0</v>
      </c>
      <c r="I37" s="16"/>
      <c r="R37" s="27">
        <v>7903734.4300000006</v>
      </c>
    </row>
    <row r="38" spans="1:27" customFormat="1" hidden="1" x14ac:dyDescent="0.25">
      <c r="A38" s="15" t="s">
        <v>30</v>
      </c>
      <c r="B38" s="15"/>
      <c r="C38" s="16"/>
      <c r="D38" s="16"/>
      <c r="E38" s="16">
        <v>0</v>
      </c>
      <c r="F38" s="17"/>
      <c r="G38" s="2"/>
      <c r="H38" s="16">
        <f t="shared" si="3"/>
        <v>0</v>
      </c>
      <c r="I38" s="2"/>
      <c r="J38" s="17"/>
    </row>
    <row r="39" spans="1:27" customFormat="1" hidden="1" x14ac:dyDescent="0.25">
      <c r="A39" s="15" t="s">
        <v>31</v>
      </c>
      <c r="B39" s="15"/>
      <c r="C39" s="16">
        <v>0</v>
      </c>
      <c r="D39" s="16"/>
      <c r="E39" s="16">
        <v>0</v>
      </c>
      <c r="F39" s="17"/>
      <c r="G39" s="2"/>
      <c r="H39" s="16">
        <f t="shared" si="3"/>
        <v>0</v>
      </c>
      <c r="I39" s="2"/>
      <c r="J39" s="17"/>
    </row>
    <row r="40" spans="1:27" customFormat="1" ht="18.75" hidden="1" x14ac:dyDescent="0.25">
      <c r="A40" s="15" t="s">
        <v>32</v>
      </c>
      <c r="B40" s="15"/>
      <c r="C40" s="16">
        <v>0</v>
      </c>
      <c r="D40" s="16"/>
      <c r="E40" s="16">
        <v>0</v>
      </c>
      <c r="F40" s="17"/>
      <c r="G40" s="2"/>
      <c r="H40" s="16">
        <f t="shared" si="3"/>
        <v>0</v>
      </c>
      <c r="I40" s="24"/>
      <c r="J40" s="17"/>
    </row>
    <row r="41" spans="1:27" customFormat="1" hidden="1" x14ac:dyDescent="0.25">
      <c r="A41" s="15" t="s">
        <v>33</v>
      </c>
      <c r="B41" s="15"/>
      <c r="C41" s="16">
        <v>0</v>
      </c>
      <c r="D41" s="16"/>
      <c r="E41" s="16">
        <v>0</v>
      </c>
      <c r="F41" s="17"/>
      <c r="G41" s="2"/>
      <c r="H41" s="16">
        <f t="shared" si="3"/>
        <v>0</v>
      </c>
      <c r="I41" s="2"/>
      <c r="J41" s="17"/>
    </row>
    <row r="42" spans="1:27" customFormat="1" ht="18.75" hidden="1" x14ac:dyDescent="0.3">
      <c r="A42" s="21" t="s">
        <v>34</v>
      </c>
      <c r="B42" s="18"/>
      <c r="C42" s="18"/>
      <c r="D42" s="22"/>
      <c r="E42" s="18">
        <v>-1029719</v>
      </c>
      <c r="F42" s="46"/>
      <c r="G42" s="2"/>
      <c r="H42" s="16">
        <f t="shared" si="3"/>
        <v>-1029719</v>
      </c>
      <c r="I42" s="2"/>
      <c r="J42" s="17"/>
    </row>
    <row r="43" spans="1:27" customFormat="1" ht="18.75" x14ac:dyDescent="0.3">
      <c r="A43" s="2"/>
      <c r="B43" s="18"/>
      <c r="C43" s="18"/>
      <c r="D43" s="22"/>
      <c r="E43" s="18"/>
      <c r="F43" s="46"/>
      <c r="G43" s="33"/>
      <c r="H43" s="16"/>
      <c r="I43" s="2"/>
      <c r="J43" s="17"/>
    </row>
    <row r="44" spans="1:27" ht="18.75" x14ac:dyDescent="0.25">
      <c r="A44" s="38" t="s">
        <v>35</v>
      </c>
      <c r="B44" s="33"/>
      <c r="C44" s="33">
        <f>SUM(C29:C43)</f>
        <v>84411</v>
      </c>
      <c r="D44" s="33"/>
      <c r="E44" s="33">
        <f t="shared" ref="E44:L44" si="4">SUM(E29:E43)</f>
        <v>-11044934.18</v>
      </c>
      <c r="F44" s="33">
        <f t="shared" si="4"/>
        <v>0</v>
      </c>
      <c r="G44" s="33">
        <f t="shared" si="4"/>
        <v>-67114.9375</v>
      </c>
      <c r="H44" s="33" t="e">
        <f t="shared" si="4"/>
        <v>#REF!</v>
      </c>
      <c r="I44" s="33">
        <f t="shared" si="4"/>
        <v>-460985.64999999997</v>
      </c>
      <c r="J44" s="33">
        <f t="shared" si="4"/>
        <v>-2046096.781</v>
      </c>
      <c r="K44" s="33">
        <f t="shared" si="4"/>
        <v>-1106252.8999999999</v>
      </c>
      <c r="L44" s="33">
        <f t="shared" si="4"/>
        <v>-1989590.89</v>
      </c>
    </row>
    <row r="45" spans="1:27" ht="18.75" x14ac:dyDescent="0.25">
      <c r="A45" s="1"/>
      <c r="B45" s="5"/>
      <c r="C45" s="5"/>
      <c r="D45" s="33"/>
      <c r="E45" s="5"/>
      <c r="F45" s="1"/>
      <c r="G45" s="5"/>
      <c r="J45" s="47"/>
      <c r="X45" s="28"/>
      <c r="Z45" s="28"/>
      <c r="AA45" s="27"/>
    </row>
    <row r="46" spans="1:27" customFormat="1" ht="21" x14ac:dyDescent="0.25">
      <c r="A46" s="48" t="s">
        <v>36</v>
      </c>
      <c r="B46" s="33"/>
      <c r="C46" s="33"/>
      <c r="D46" s="33"/>
      <c r="E46" s="5"/>
      <c r="F46" s="1"/>
      <c r="G46" s="49"/>
      <c r="H46" s="13">
        <f>+C46+E46</f>
        <v>0</v>
      </c>
      <c r="I46" s="33"/>
      <c r="J46" s="47"/>
      <c r="X46" s="20"/>
      <c r="Z46" s="20"/>
      <c r="AA46" s="20"/>
    </row>
    <row r="47" spans="1:27" customFormat="1" x14ac:dyDescent="0.25">
      <c r="A47" s="50" t="s">
        <v>37</v>
      </c>
      <c r="B47" s="15"/>
      <c r="C47" s="45">
        <v>1751132</v>
      </c>
      <c r="D47" s="16"/>
      <c r="E47" s="16">
        <v>0</v>
      </c>
      <c r="F47" s="17"/>
      <c r="G47" s="16">
        <v>6100158.8799999999</v>
      </c>
      <c r="H47">
        <f>+C47+E47</f>
        <v>1751132</v>
      </c>
      <c r="I47" s="25">
        <v>4301473.09</v>
      </c>
      <c r="J47" s="25">
        <v>1193664.42</v>
      </c>
      <c r="K47" s="25">
        <v>881693.84</v>
      </c>
      <c r="L47" s="45">
        <v>509254.51</v>
      </c>
      <c r="M47" s="25">
        <f>+G47+I47+J47+K47</f>
        <v>12476990.229999999</v>
      </c>
      <c r="P47" s="25"/>
      <c r="Q47" s="25"/>
      <c r="R47" s="20"/>
    </row>
    <row r="48" spans="1:27" customFormat="1" hidden="1" x14ac:dyDescent="0.25">
      <c r="A48" s="15" t="s">
        <v>38</v>
      </c>
      <c r="B48" s="15"/>
      <c r="C48" s="16"/>
      <c r="D48" s="16"/>
      <c r="E48" s="16">
        <v>0</v>
      </c>
      <c r="F48" s="17"/>
      <c r="H48">
        <f>+C48+E48</f>
        <v>0</v>
      </c>
      <c r="J48" s="17"/>
      <c r="K48" s="25"/>
      <c r="L48" s="20"/>
      <c r="O48" s="25">
        <f>+C53+O53</f>
        <v>-16501246.100000001</v>
      </c>
      <c r="Q48" s="25"/>
    </row>
    <row r="49" spans="1:21" customFormat="1" hidden="1" x14ac:dyDescent="0.25">
      <c r="A49" s="15" t="s">
        <v>39</v>
      </c>
      <c r="B49" s="15"/>
      <c r="C49" s="16"/>
      <c r="D49" s="16"/>
      <c r="E49" s="16">
        <v>0</v>
      </c>
      <c r="F49" s="17"/>
      <c r="G49" s="16">
        <v>-14298087</v>
      </c>
      <c r="H49">
        <f>+C49+E49</f>
        <v>0</v>
      </c>
      <c r="J49" s="17"/>
      <c r="L49" s="20"/>
    </row>
    <row r="50" spans="1:21" customFormat="1" hidden="1" x14ac:dyDescent="0.25">
      <c r="A50" s="50" t="s">
        <v>40</v>
      </c>
      <c r="B50" s="15"/>
      <c r="C50" s="16"/>
      <c r="D50" s="16"/>
      <c r="E50" s="16">
        <v>0</v>
      </c>
      <c r="F50" s="17"/>
      <c r="H50">
        <f>+C50+E50</f>
        <v>0</v>
      </c>
      <c r="J50" s="17"/>
      <c r="L50" s="20"/>
      <c r="P50" s="25"/>
      <c r="R50" s="25"/>
    </row>
    <row r="51" spans="1:21" customFormat="1" ht="16.5" hidden="1" customHeight="1" x14ac:dyDescent="0.3">
      <c r="A51" s="21" t="s">
        <v>9</v>
      </c>
      <c r="B51" s="18"/>
      <c r="C51" s="5"/>
      <c r="D51" s="22"/>
      <c r="E51" s="18">
        <v>0</v>
      </c>
      <c r="F51" s="23"/>
      <c r="H51">
        <f>+G58+E51</f>
        <v>0</v>
      </c>
      <c r="J51" s="17"/>
      <c r="K51" s="36"/>
      <c r="L51" s="20"/>
      <c r="Q51" s="20"/>
    </row>
    <row r="52" spans="1:21" customFormat="1" ht="18.75" hidden="1" x14ac:dyDescent="0.3">
      <c r="A52" s="32"/>
      <c r="B52" s="18"/>
      <c r="C52" s="2"/>
      <c r="D52" s="22"/>
      <c r="E52" s="18"/>
      <c r="F52" s="23"/>
      <c r="G52" s="16"/>
      <c r="H52" s="16"/>
      <c r="I52" s="16"/>
      <c r="J52" s="17"/>
      <c r="L52" s="20"/>
      <c r="Q52" s="20"/>
      <c r="R52" s="25"/>
      <c r="U52" s="20"/>
    </row>
    <row r="53" spans="1:21" customFormat="1" ht="18.75" x14ac:dyDescent="0.25">
      <c r="A53" s="15" t="s">
        <v>41</v>
      </c>
      <c r="B53" s="15"/>
      <c r="C53" s="51">
        <v>-5679385.3700000001</v>
      </c>
      <c r="D53" s="16"/>
      <c r="E53" s="16">
        <v>0</v>
      </c>
      <c r="F53" s="17"/>
      <c r="G53" s="17"/>
      <c r="H53" s="16">
        <f t="shared" ref="H53:H56" si="5">+G60+E53</f>
        <v>0</v>
      </c>
      <c r="I53" s="24">
        <v>-9090236.3200000003</v>
      </c>
      <c r="J53" s="24">
        <v>-4217299.88</v>
      </c>
      <c r="K53" s="24">
        <v>-7616653.459999999</v>
      </c>
      <c r="L53" s="52">
        <v>-873386.32</v>
      </c>
      <c r="M53" s="25">
        <f>+C53+I53+J53+K53+L53</f>
        <v>-27476961.350000001</v>
      </c>
      <c r="N53" s="24">
        <v>16655100.619999999</v>
      </c>
      <c r="O53" s="25">
        <f>+M53+N53</f>
        <v>-10821860.730000002</v>
      </c>
      <c r="P53" s="25"/>
      <c r="R53" s="25"/>
    </row>
    <row r="54" spans="1:21" customFormat="1" x14ac:dyDescent="0.25">
      <c r="A54" s="15" t="s">
        <v>42</v>
      </c>
      <c r="B54" s="15"/>
      <c r="C54" s="51"/>
      <c r="D54" s="16"/>
      <c r="E54" s="16">
        <v>0</v>
      </c>
      <c r="F54" s="17"/>
      <c r="G54" s="17"/>
      <c r="H54" s="16">
        <f t="shared" si="5"/>
        <v>-1380288.7175000003</v>
      </c>
      <c r="I54" s="45"/>
      <c r="J54" s="17"/>
      <c r="L54" s="20"/>
    </row>
    <row r="55" spans="1:21" customFormat="1" ht="15.75" x14ac:dyDescent="0.25">
      <c r="A55" s="15" t="s">
        <v>43</v>
      </c>
      <c r="B55" s="15"/>
      <c r="C55" s="2"/>
      <c r="D55" s="16"/>
      <c r="E55" s="16">
        <v>0</v>
      </c>
      <c r="F55" s="17"/>
      <c r="G55" s="17"/>
      <c r="H55" s="16">
        <f t="shared" si="5"/>
        <v>20979065.719999999</v>
      </c>
      <c r="I55" s="17"/>
      <c r="J55" s="17"/>
      <c r="L55" s="20"/>
      <c r="O55" s="53">
        <v>-478574.57</v>
      </c>
      <c r="Q55" s="20"/>
      <c r="R55" s="13"/>
      <c r="S55" s="36"/>
    </row>
    <row r="56" spans="1:21" customFormat="1" x14ac:dyDescent="0.25">
      <c r="A56" s="15" t="s">
        <v>44</v>
      </c>
      <c r="B56" s="15"/>
      <c r="C56" s="2"/>
      <c r="D56" s="16"/>
      <c r="E56" s="16">
        <v>0</v>
      </c>
      <c r="F56" s="17"/>
      <c r="G56" s="17"/>
      <c r="H56" s="16">
        <f t="shared" si="5"/>
        <v>19598777.002499998</v>
      </c>
      <c r="I56" s="45"/>
      <c r="J56" s="17"/>
      <c r="L56" s="20"/>
      <c r="O56" s="54">
        <f>+O53-O55</f>
        <v>-10343286.160000002</v>
      </c>
    </row>
    <row r="57" spans="1:21" customFormat="1" x14ac:dyDescent="0.25">
      <c r="A57" s="15" t="s">
        <v>45</v>
      </c>
      <c r="B57" s="15"/>
      <c r="C57" s="2"/>
      <c r="D57" s="16"/>
      <c r="E57" s="16">
        <v>0</v>
      </c>
      <c r="F57" s="17"/>
      <c r="G57" s="17"/>
      <c r="H57" s="16">
        <f>+G65+E57</f>
        <v>0</v>
      </c>
      <c r="I57" s="16"/>
      <c r="J57" s="17"/>
      <c r="L57" s="20"/>
      <c r="M57" s="25"/>
      <c r="N57" s="25"/>
    </row>
    <row r="58" spans="1:21" customFormat="1" ht="15.75" x14ac:dyDescent="0.25">
      <c r="A58" s="15" t="s">
        <v>34</v>
      </c>
      <c r="B58" s="15"/>
      <c r="C58" s="2"/>
      <c r="D58" s="16"/>
      <c r="E58" s="16">
        <v>0</v>
      </c>
      <c r="F58" s="55"/>
      <c r="G58" s="56"/>
      <c r="H58" s="16" t="e">
        <f>+G66+E58</f>
        <v>#VALUE!</v>
      </c>
      <c r="I58" s="17"/>
      <c r="J58" s="17"/>
    </row>
    <row r="59" spans="1:21" customFormat="1" ht="18.75" x14ac:dyDescent="0.3">
      <c r="A59" s="57" t="s">
        <v>46</v>
      </c>
      <c r="B59" s="33"/>
      <c r="C59" s="33">
        <f>SUM(C47:C58)</f>
        <v>-3928253.37</v>
      </c>
      <c r="D59" s="33"/>
      <c r="E59" s="33">
        <f t="shared" ref="E59:L59" si="6">SUM(E47:E58)</f>
        <v>0</v>
      </c>
      <c r="F59" s="33">
        <f t="shared" si="6"/>
        <v>0</v>
      </c>
      <c r="G59" s="33">
        <f t="shared" si="6"/>
        <v>-8197928.1200000001</v>
      </c>
      <c r="H59" s="33" t="e">
        <f t="shared" si="6"/>
        <v>#VALUE!</v>
      </c>
      <c r="I59" s="33">
        <f t="shared" si="6"/>
        <v>-4788763.2300000004</v>
      </c>
      <c r="J59" s="33">
        <f t="shared" si="6"/>
        <v>-3023635.46</v>
      </c>
      <c r="K59" s="33">
        <f t="shared" si="6"/>
        <v>-6734959.6199999992</v>
      </c>
      <c r="L59" s="33">
        <f t="shared" si="6"/>
        <v>-364131.80999999994</v>
      </c>
    </row>
    <row r="60" spans="1:21" customFormat="1" ht="18.75" x14ac:dyDescent="0.3">
      <c r="A60" s="23"/>
      <c r="B60" s="18"/>
      <c r="C60" s="18"/>
      <c r="D60" s="22"/>
      <c r="E60" s="18"/>
      <c r="F60" s="23"/>
      <c r="G60" s="16"/>
      <c r="H60" s="16" t="s">
        <v>21</v>
      </c>
      <c r="I60" s="16"/>
      <c r="J60" s="17"/>
    </row>
    <row r="61" spans="1:21" ht="18.75" x14ac:dyDescent="0.25">
      <c r="A61" s="1" t="s">
        <v>47</v>
      </c>
      <c r="B61" s="5"/>
      <c r="C61" s="5">
        <f>+C26+C44+C59</f>
        <v>-3284838.9000000022</v>
      </c>
      <c r="D61" s="5">
        <f t="shared" ref="D61:G61" si="7">+D26+D44+D59</f>
        <v>0</v>
      </c>
      <c r="E61" s="5">
        <f t="shared" si="7"/>
        <v>-172671604.18000001</v>
      </c>
      <c r="F61" s="5">
        <f t="shared" si="7"/>
        <v>0</v>
      </c>
      <c r="G61" s="5">
        <f t="shared" si="7"/>
        <v>-1380288.7175000003</v>
      </c>
      <c r="H61" s="13">
        <f>+C61+E61</f>
        <v>-175956443.08000001</v>
      </c>
      <c r="I61" s="5">
        <f>+I26+I44+I59</f>
        <v>-1263504.060000001</v>
      </c>
      <c r="J61" s="5">
        <f>+J26+J44+J59</f>
        <v>-6464170.0810000002</v>
      </c>
      <c r="K61" s="5">
        <f>+K26+K44+K59</f>
        <v>-2637869.9299999992</v>
      </c>
      <c r="L61" s="5">
        <f>+L26+L44+L59</f>
        <v>354154.04000000039</v>
      </c>
    </row>
    <row r="62" spans="1:21" ht="23.25" x14ac:dyDescent="0.25">
      <c r="A62" s="1" t="s">
        <v>48</v>
      </c>
      <c r="B62" s="49"/>
      <c r="C62" s="49">
        <v>18413003.300000001</v>
      </c>
      <c r="D62" s="58"/>
      <c r="E62" s="49">
        <v>5853191.9199999999</v>
      </c>
      <c r="F62" s="1"/>
      <c r="G62" s="49">
        <v>20979065.719999999</v>
      </c>
      <c r="H62" s="13">
        <f>+C62+E62</f>
        <v>24266195.219999999</v>
      </c>
      <c r="I62" s="49">
        <v>19598777</v>
      </c>
      <c r="J62" s="49">
        <v>18335272.939999998</v>
      </c>
      <c r="K62" s="49">
        <v>11871103</v>
      </c>
      <c r="L62" s="49">
        <v>9233233</v>
      </c>
    </row>
    <row r="63" spans="1:21" ht="19.5" thickBot="1" x14ac:dyDescent="0.3">
      <c r="A63" s="1" t="s">
        <v>49</v>
      </c>
      <c r="B63" s="59"/>
      <c r="C63" s="59">
        <f>SUM(C61:C62)</f>
        <v>15128164.399999999</v>
      </c>
      <c r="D63" s="33"/>
      <c r="E63" s="59">
        <f>SUM(E61:E62)</f>
        <v>-166818412.26000002</v>
      </c>
      <c r="F63" s="1"/>
      <c r="G63" s="59">
        <f>SUM(G61:G62)</f>
        <v>19598777.002499998</v>
      </c>
      <c r="H63" s="13">
        <f>+C63+E63</f>
        <v>-151690247.86000001</v>
      </c>
      <c r="I63" s="59">
        <f>SUM(I61:I62)</f>
        <v>18335272.939999998</v>
      </c>
      <c r="J63" s="59">
        <f>SUM(J61:J62)</f>
        <v>11871102.858999997</v>
      </c>
      <c r="K63" s="59">
        <f>SUM(K61:K62)</f>
        <v>9233233.0700000003</v>
      </c>
      <c r="L63" s="59">
        <f>SUM(L61:L62)</f>
        <v>9587387.040000001</v>
      </c>
    </row>
    <row r="64" spans="1:21" ht="19.5" thickTop="1" x14ac:dyDescent="0.25">
      <c r="A64" s="1"/>
      <c r="B64" s="33"/>
      <c r="C64" s="33"/>
      <c r="D64" s="33"/>
      <c r="E64" s="33"/>
      <c r="F64" s="1"/>
      <c r="G64" s="33"/>
      <c r="H64" s="13"/>
      <c r="I64" s="33"/>
      <c r="J64" s="33"/>
      <c r="K64" s="33"/>
      <c r="L64" s="33"/>
    </row>
    <row r="65" spans="1:13" ht="18.75" x14ac:dyDescent="0.25">
      <c r="A65" s="1"/>
      <c r="B65" s="1"/>
      <c r="C65" s="12"/>
      <c r="D65" s="12"/>
      <c r="E65" s="12"/>
      <c r="F65" s="1"/>
      <c r="G65" s="16"/>
      <c r="H65" s="2" t="s">
        <v>21</v>
      </c>
      <c r="I65" s="13"/>
    </row>
    <row r="66" spans="1:13" ht="21" hidden="1" x14ac:dyDescent="0.25">
      <c r="A66" s="60" t="s">
        <v>50</v>
      </c>
      <c r="B66" s="60"/>
      <c r="C66" s="5"/>
      <c r="D66" s="1"/>
      <c r="E66" s="5"/>
      <c r="F66" s="1"/>
      <c r="G66" s="49" t="s">
        <v>51</v>
      </c>
      <c r="M66" s="34">
        <f>+K62-J63</f>
        <v>0.14100000262260437</v>
      </c>
    </row>
    <row r="67" spans="1:13" ht="18.75" x14ac:dyDescent="0.25">
      <c r="A67" s="65" t="s">
        <v>52</v>
      </c>
      <c r="B67" s="65"/>
      <c r="C67" s="65"/>
      <c r="D67" s="1"/>
      <c r="E67" s="1"/>
      <c r="F67" s="1"/>
      <c r="G67" s="13"/>
      <c r="I67" s="13" t="e">
        <f>+C63-G66</f>
        <v>#VALUE!</v>
      </c>
    </row>
    <row r="68" spans="1:13" ht="18.75" x14ac:dyDescent="0.25">
      <c r="A68" s="66" t="s">
        <v>53</v>
      </c>
      <c r="B68" s="66"/>
      <c r="C68" s="66"/>
      <c r="D68" s="1"/>
      <c r="E68" s="1"/>
      <c r="F68" s="1"/>
      <c r="I68" s="52"/>
    </row>
    <row r="69" spans="1:13" ht="18.75" hidden="1" x14ac:dyDescent="0.25">
      <c r="A69" s="63" t="s">
        <v>54</v>
      </c>
      <c r="B69" s="63"/>
      <c r="C69" s="63"/>
      <c r="D69" s="63"/>
      <c r="E69" s="63"/>
      <c r="F69" s="1"/>
      <c r="I69" s="13"/>
    </row>
    <row r="70" spans="1:13" ht="18.75" hidden="1" x14ac:dyDescent="0.25">
      <c r="A70" s="1"/>
      <c r="B70" s="1"/>
      <c r="C70" s="1"/>
      <c r="D70" s="1"/>
      <c r="E70" s="1"/>
      <c r="F70" s="1"/>
      <c r="I70" s="19"/>
    </row>
    <row r="71" spans="1:13" ht="18.75" hidden="1" x14ac:dyDescent="0.25">
      <c r="A71" s="1"/>
      <c r="B71" s="1"/>
      <c r="C71" s="1"/>
      <c r="D71" s="1"/>
      <c r="E71" s="1"/>
      <c r="F71" s="1"/>
      <c r="I71" s="52"/>
    </row>
    <row r="72" spans="1:13" ht="18.75" hidden="1" customHeight="1" x14ac:dyDescent="0.25">
      <c r="A72" s="62"/>
      <c r="B72" s="63"/>
      <c r="C72" s="62"/>
      <c r="D72" s="21"/>
      <c r="E72" s="21"/>
      <c r="F72" s="21"/>
    </row>
    <row r="73" spans="1:13" ht="18.75" hidden="1" x14ac:dyDescent="0.25">
      <c r="A73" s="1"/>
      <c r="B73" s="1"/>
      <c r="C73" s="1"/>
      <c r="D73" s="1"/>
      <c r="E73" s="1"/>
      <c r="F73" s="1"/>
    </row>
    <row r="78" spans="1:13" x14ac:dyDescent="0.25">
      <c r="C78" s="51"/>
      <c r="D78" s="61"/>
      <c r="E78" s="51"/>
    </row>
    <row r="79" spans="1:13" x14ac:dyDescent="0.25">
      <c r="C79" s="51"/>
      <c r="D79" s="61"/>
      <c r="E79" s="51"/>
    </row>
    <row r="80" spans="1:13" x14ac:dyDescent="0.25">
      <c r="C80" s="51"/>
      <c r="D80" s="61"/>
      <c r="E80" s="51"/>
    </row>
    <row r="81" spans="3:5" x14ac:dyDescent="0.25">
      <c r="C81" s="51"/>
      <c r="D81" s="61"/>
      <c r="E81" s="51"/>
    </row>
    <row r="82" spans="3:5" x14ac:dyDescent="0.25">
      <c r="C82" s="51"/>
      <c r="D82" s="61"/>
      <c r="E82" s="51"/>
    </row>
    <row r="83" spans="3:5" x14ac:dyDescent="0.25">
      <c r="C83" s="51"/>
      <c r="D83" s="61"/>
      <c r="E83" s="51"/>
    </row>
    <row r="84" spans="3:5" x14ac:dyDescent="0.25">
      <c r="C84" s="51"/>
      <c r="D84" s="61"/>
      <c r="E84" s="51"/>
    </row>
    <row r="85" spans="3:5" x14ac:dyDescent="0.25">
      <c r="C85" s="51"/>
      <c r="D85" s="61"/>
      <c r="E85" s="51"/>
    </row>
    <row r="86" spans="3:5" x14ac:dyDescent="0.25">
      <c r="C86" s="51"/>
      <c r="D86" s="61"/>
      <c r="E86" s="51"/>
    </row>
    <row r="87" spans="3:5" x14ac:dyDescent="0.25">
      <c r="C87" s="51"/>
      <c r="D87" s="61"/>
      <c r="E87" s="51"/>
    </row>
    <row r="88" spans="3:5" x14ac:dyDescent="0.25">
      <c r="C88" s="51"/>
      <c r="D88" s="61"/>
      <c r="E88" s="51"/>
    </row>
  </sheetData>
  <autoFilter ref="A5:H66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74803149606299213" bottom="0.74803149606299213" header="0.31496062992125984" footer="0.31496062992125984"/>
  <pageSetup scale="78" fitToHeight="2" orientation="portrait" r:id="rId1"/>
  <rowBreaks count="1" manualBreakCount="1">
    <brk id="6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EFE-Flujo de Efectivo</vt:lpstr>
      <vt:lpstr>'EFE-Flujo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Usuario</cp:lastModifiedBy>
  <dcterms:created xsi:type="dcterms:W3CDTF">2022-03-11T15:11:36Z</dcterms:created>
  <dcterms:modified xsi:type="dcterms:W3CDTF">2022-03-11T14:34:31Z</dcterms:modified>
</cp:coreProperties>
</file>